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2" Type="http://schemas.openxmlformats.org/officeDocument/2006/relationships/extended-properties" Target="docProps/app.xml" /><Relationship Id="rId3" Type="http://schemas.openxmlformats.org/package/2006/relationships/metadata/core-properties" Target="docProps/core.xml" /><Relationship Id="rId1" Type="http://schemas.openxmlformats.org/officeDocument/2006/relationships/officeDocument" Target="xl/workbook.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7" lowestEdited="7" rupBuild="24332"/>
  <workbookPr codeName="ThisWorkbook" defaultThemeVersion="166925"/>
  <workbookProtection workbookAlgorithmName="SHA-512" workbookHashValue="DQ/jQHmcnvlOrxDGgbnbM9C9wRd66LQseQX1rI5Y3hwGQk6Z0dYGzM0bSKqd0R1oTfP1i3JPJKRSamrh+lsMvA==" workbookSaltValue="SZHn4CIufLZEh17b46uOzw==" workbookSpinCount="100000" lockStructure="1"/>
  <bookViews>
    <workbookView xWindow="-110" yWindow="-110" windowWidth="19420" windowHeight="10420"/>
  </bookViews>
  <sheets>
    <sheet name="Sheet1" sheetId="1" r:id="rId1"/>
    <sheet name="Sheet2" sheetId="2" r:id="rId2" state="hidden"/>
  </sheets>
  <calcPr fullPrecision="1"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<sst xmlns="http://schemas.openxmlformats.org/spreadsheetml/2006/main" uniqueCount="44" count="53">
  <si>
    <t>Block 1</t>
  </si>
  <si>
    <t>Block 2</t>
  </si>
  <si>
    <t>Block 3</t>
  </si>
  <si>
    <t>Block 4</t>
  </si>
  <si>
    <t>Yes</t>
  </si>
  <si>
    <t>No</t>
  </si>
  <si>
    <t>Term 1:</t>
  </si>
  <si>
    <t>Term 2:</t>
  </si>
  <si>
    <t xml:space="preserve">Term 3: </t>
  </si>
  <si>
    <t>Term 1</t>
  </si>
  <si>
    <t>Term 2</t>
  </si>
  <si>
    <t>Term 3</t>
  </si>
  <si>
    <t>Block 4: 22 Apr 2024 - 07 June 2024</t>
  </si>
  <si>
    <t>Data</t>
  </si>
  <si>
    <t>Calculations</t>
  </si>
  <si>
    <t>Maintenance Loan per term</t>
  </si>
  <si>
    <t>Please note this is an approximate calculation, but we cannot guarantee its accuracy. This calculator is not suitable to be used for students in receipt of grants or the Special Support element of the Maintenance Loan.</t>
  </si>
  <si>
    <t>With parents</t>
  </si>
  <si>
    <t>Away from parents</t>
  </si>
  <si>
    <t>Long Course Loan</t>
  </si>
  <si>
    <t>Loan</t>
  </si>
  <si>
    <t>ML threshold</t>
  </si>
  <si>
    <t>Removal of long course loan if needed</t>
  </si>
  <si>
    <t>Block 1 &amp; 2</t>
  </si>
  <si>
    <t>Block 2 &amp; 3</t>
  </si>
  <si>
    <t>Block 3 &amp; 4</t>
  </si>
  <si>
    <t>Block 1 &amp; 2 &amp; 3</t>
  </si>
  <si>
    <t>Block 2 &amp; 3 &amp; 4</t>
  </si>
  <si>
    <t>Blocks 1 &amp; 2 &amp; 4</t>
  </si>
  <si>
    <t>Block 1 &amp; 3 &amp; 4</t>
  </si>
  <si>
    <t>Maintenance Loan Amount</t>
  </si>
  <si>
    <t>Block 1 &amp; 4</t>
  </si>
  <si>
    <t>Block 1: 2 Oct 2023 - 17 Nov 2023</t>
  </si>
  <si>
    <t>Block 2: 27 Nov 2023 - 15 Dec. 08 Jan 2024 - 02 Feb 2024</t>
  </si>
  <si>
    <t>Block 1 &amp; 3</t>
  </si>
  <si>
    <t>Block 2 &amp; 4</t>
  </si>
  <si>
    <t>Block 3: 12 Feb 2024 - 28 Mar 2024. 15 Apr - 19 Apr 2024</t>
  </si>
  <si>
    <t>y</t>
  </si>
  <si>
    <t>Block 3 &amp; 4 adjoining days</t>
  </si>
  <si>
    <t xml:space="preserve">    What is your full year Maintenance Loan amount?</t>
  </si>
  <si>
    <t xml:space="preserve">    Where will you be living whilst resitting with attendance?</t>
  </si>
  <si>
    <t xml:space="preserve">    Appoximate Maintenance Loan for resit with attendance:</t>
  </si>
  <si>
    <t xml:space="preserve">    Please indicate which blocks you will be studying:</t>
  </si>
  <si>
    <r>
      <t xml:space="preserve">Maintenance Loan Calculator ‒ Year 1 </t>
    </r>
    <r>
      <rPr>
        <sz val="11"/>
        <color theme="1"/>
        <rFont val="Arial"/>
        <family val="2"/>
        <charset val="0"/>
      </rPr>
      <t>block resit with attendance</t>
    </r>
  </si>
</sst>
</file>

<file path=xl/styles.xml><?xml version="1.0" encoding="utf-8"?>
<styleSheet xmlns:mc="http://schemas.openxmlformats.org/markup-compatibility/2006" xmlns:x14ac="http://schemas.microsoft.com/office/spreadsheetml/2009/9/ac" xmlns="http://schemas.openxmlformats.org/spreadsheetml/2006/main" mc:Ignorable="x14ac">
  <numFmts count="1">
    <numFmt numFmtId="164" formatCode="&quot;£&quot;#,##0"/>
  </numFmts>
  <fonts count="7">
    <font>
      <sz val="11"/>
      <color theme="1"/>
      <name val="Calibri"/>
      <family val="2"/>
      <charset val="0"/>
      <scheme val="minor"/>
    </font>
    <font>
      <b/>
      <sz val="11"/>
      <color theme="1"/>
      <name val="Calibri"/>
      <family val="2"/>
      <charset val="0"/>
      <scheme val="minor"/>
    </font>
    <font>
      <sz val="11"/>
      <color theme="1"/>
      <name val="Arial"/>
      <family val="2"/>
      <charset val="0"/>
    </font>
    <font>
      <b/>
      <sz val="11"/>
      <color theme="1"/>
      <name val="Arial"/>
      <family val="2"/>
      <charset val="0"/>
    </font>
    <font>
      <sz val="11"/>
      <color theme="1"/>
      <name val="Calibri"/>
      <family val="2"/>
      <charset val="0"/>
      <scheme val="minor"/>
    </font>
    <font>
      <sz val="10.5"/>
      <color theme="1"/>
      <name val="Arial"/>
      <family val="2"/>
      <charset val="0"/>
    </font>
    <font>
      <i/>
      <sz val="10.5"/>
      <color theme="1"/>
      <name val="Arial"/>
      <family val="2"/>
      <charset val="0"/>
    </font>
  </fonts>
  <fills count="5">
    <fill>
      <patternFill patternType="none">
        <fgColor indexed="64"/>
        <bgColor indexed="65"/>
      </patternFill>
    </fill>
    <fill>
      <patternFill patternType="gray125">
        <fgColor indexed="64"/>
        <bgColor indexed="65"/>
      </patternFill>
    </fill>
    <fill>
      <patternFill patternType="solid">
        <fgColor rgb="FFFFFF00"/>
        <bgColor indexed="64"/>
      </patternFill>
    </fill>
    <fill>
      <patternFill patternType="solid">
        <fgColor rgb="FFFFCCCC"/>
        <bgColor indexed="64"/>
      </patternFill>
    </fill>
    <fill>
      <patternFill patternType="solid">
        <fgColor rgb="FFFF9999"/>
        <bgColor indexed="64"/>
      </patternFill>
    </fill>
  </fills>
  <borders count="1">
    <border>
      <left/>
      <right/>
      <top/>
      <bottom/>
      <diagonal/>
    </border>
  </borders>
  <cellStyleXfs count="18">
    <xf numFmtId="0" fontId="0" fillId="0" borderId="0"/>
  </cellStyleXfs>
  <cellXfs>
    <xf numFmtId="0" fontId="0" fillId="0" borderId="0" xfId="0"/>
    <xf numFmtId="0" fontId="0" fillId="0" borderId="0" xfId="0" applyFill="1"/>
    <xf numFmtId="0" fontId="0" fillId="2" borderId="0" xfId="0" applyFill="1"/>
    <xf numFmtId="0" fontId="1" fillId="0" borderId="0" xfId="0" applyFont="1"/>
    <xf numFmtId="0" fontId="1" fillId="0" borderId="0" xfId="0" applyFont="1" applyFill="1"/>
    <xf numFmtId="0" fontId="0" fillId="3" borderId="0" xfId="0" applyFill="1"/>
    <xf numFmtId="0" fontId="2" fillId="3" borderId="0" xfId="0" applyFont="1" applyFill="1"/>
    <xf numFmtId="0" fontId="5" fillId="3" borderId="0" xfId="0" applyFont="1" applyFill="1"/>
    <xf numFmtId="0" fontId="5" fillId="0" borderId="0" xfId="0" applyFont="1" applyFill="1" applyProtection="1">
      <protection locked="0"/>
    </xf>
    <xf numFmtId="164" fontId="5" fillId="0" borderId="0" xfId="0" applyFont="1" applyNumberFormat="1" applyFill="1" applyProtection="1">
      <protection locked="0"/>
    </xf>
    <xf numFmtId="0" fontId="5" fillId="3" borderId="0" xfId="0" applyAlignment="1" applyFont="1" applyFill="1">
      <alignment vertical="center"/>
    </xf>
    <xf numFmtId="0" fontId="2" fillId="3" borderId="0" xfId="0" applyAlignment="1" applyFont="1" applyFill="1">
      <alignment vertical="center"/>
    </xf>
    <xf numFmtId="164" fontId="5" fillId="0" borderId="0" xfId="0" applyAlignment="1" applyFont="1" applyNumberFormat="1" applyFill="1">
      <alignment vertical="center"/>
    </xf>
    <xf numFmtId="0" fontId="0" fillId="0" borderId="0" xfId="0" applyAlignment="1">
      <alignment vertical="center"/>
    </xf>
    <xf numFmtId="164" fontId="5" fillId="0" borderId="0" xfId="0" applyAlignment="1" applyFont="1" applyNumberFormat="1" applyFill="1" applyProtection="1">
      <alignment vertical="center"/>
      <protection locked="0"/>
    </xf>
    <xf numFmtId="0" fontId="6" fillId="3" borderId="0" xfId="0" applyAlignment="1" applyFont="1" applyFill="1">
      <alignment horizontal="center" vertical="center" wrapText="1"/>
    </xf>
    <xf numFmtId="0" fontId="3" fillId="4" borderId="0" xfId="0" applyAlignment="1" applyFont="1" applyFill="1">
      <alignment horizontal="center" vertical="center"/>
    </xf>
  </cellXfs>
  <cellStyles count="1">
    <cellStyle name="Normal" xfId="0" builtinId="0"/>
  </cellStyles>
  <dxfs/>
  <tableStyles count="0" defaultTableStyle="TableStyleMedium2" defaultPivotStyle="PivotStyleLight16"/>
</styleSheet>
</file>

<file path=xl/_rels/workbook.xml.rels><?xml version="1.0" encoding="utf-8" standalone="yes"?><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5"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codeName="Sheet1"/>
  <dimension ref="A1:H15"/>
  <sheetViews>
    <sheetView showRowColHeaders="0" view="normal" tabSelected="1" workbookViewId="0">
      <selection pane="topLeft" activeCell="G3" sqref="G3"/>
    </sheetView>
  </sheetViews>
  <sheetFormatPr defaultColWidth="0" zeroHeight="true" defaultRowHeight="14.5"/>
  <cols>
    <col min="1" max="4" width="9.125" customWidth="1"/>
    <col min="5" max="5" width="11.75390625" customWidth="1"/>
    <col min="6" max="6" width="8.50390625" customWidth="1"/>
    <col min="7" max="7" width="17.875" customWidth="1"/>
    <col min="8" max="8" width="4.125" customWidth="1"/>
    <col min="9" max="9" width="0" hidden="1" customWidth="1"/>
    <col min="10" max="16384" width="9.125" hidden="1" customWidth="1"/>
  </cols>
  <sheetData>
    <row r="1" spans="1:8" ht="24" customHeight="1">
      <c r="A1" s="16" t="s">
        <v>43</v>
      </c>
      <c r="B1" s="16"/>
      <c r="C1" s="16"/>
      <c r="D1" s="16"/>
      <c r="E1" s="16"/>
      <c r="F1" s="16"/>
      <c r="G1" s="16"/>
      <c r="H1" s="16"/>
    </row>
    <row r="2" spans="1:8" ht="10.5" customHeight="1">
      <c r="A2" s="6"/>
      <c r="B2" s="6"/>
      <c r="C2" s="6"/>
      <c r="D2" s="6"/>
      <c r="E2" s="6"/>
      <c r="F2" s="6"/>
      <c r="G2" s="6"/>
      <c r="H2" s="6"/>
    </row>
    <row r="3" spans="1:8" s="13" customFormat="1" ht="17.15" customHeight="1">
      <c r="A3" s="10" t="s">
        <v>39</v>
      </c>
      <c r="B3" s="10"/>
      <c r="C3" s="10"/>
      <c r="D3" s="10"/>
      <c r="E3" s="10"/>
      <c r="F3" s="10"/>
      <c r="G3" s="14">
        <v>0</v>
      </c>
      <c r="H3" s="11"/>
    </row>
    <row r="4" spans="1:8">
      <c r="A4" s="6"/>
      <c r="B4" s="6"/>
      <c r="C4" s="6"/>
      <c r="D4" s="6"/>
      <c r="E4" s="6"/>
      <c r="F4" s="6"/>
      <c r="G4" s="6"/>
      <c r="H4" s="6"/>
    </row>
    <row r="5" spans="1:8">
      <c r="A5" s="7" t="s">
        <v>40</v>
      </c>
      <c r="B5" s="7"/>
      <c r="C5" s="7"/>
      <c r="D5" s="7"/>
      <c r="E5" s="7"/>
      <c r="F5" s="7"/>
      <c r="G5" s="9"/>
      <c r="H5" s="6"/>
    </row>
    <row r="6" spans="1:8">
      <c r="A6" s="6"/>
      <c r="B6" s="6"/>
      <c r="C6" s="6"/>
      <c r="D6" s="6"/>
      <c r="E6" s="6"/>
      <c r="F6" s="6"/>
      <c r="G6" s="6"/>
      <c r="H6" s="6"/>
    </row>
    <row r="7" spans="1:8" ht="17.15" customHeight="1">
      <c r="A7" s="7" t="s">
        <v>42</v>
      </c>
      <c r="B7" s="7"/>
      <c r="C7" s="7"/>
      <c r="D7" s="7"/>
      <c r="E7" s="7"/>
      <c r="F7" s="7" t="s">
        <v>0</v>
      </c>
      <c r="G7" s="8"/>
      <c r="H7" s="6"/>
    </row>
    <row r="8" spans="1:8" ht="17.15" customHeight="1">
      <c r="A8" s="6"/>
      <c r="B8" s="6"/>
      <c r="C8" s="6"/>
      <c r="D8" s="6"/>
      <c r="E8" s="6"/>
      <c r="F8" s="7" t="s">
        <v>1</v>
      </c>
      <c r="G8" s="8"/>
      <c r="H8" s="6"/>
    </row>
    <row r="9" spans="1:8" ht="17.15" customHeight="1">
      <c r="A9" s="6"/>
      <c r="B9" s="6"/>
      <c r="C9" s="6"/>
      <c r="D9" s="6"/>
      <c r="E9" s="6"/>
      <c r="F9" s="7" t="s">
        <v>2</v>
      </c>
      <c r="G9" s="8"/>
      <c r="H9" s="6"/>
    </row>
    <row r="10" spans="1:8" ht="17.15" customHeight="1">
      <c r="A10" s="6"/>
      <c r="B10" s="6"/>
      <c r="C10" s="6"/>
      <c r="D10" s="6"/>
      <c r="E10" s="6"/>
      <c r="F10" s="7" t="s">
        <v>3</v>
      </c>
      <c r="G10" s="8"/>
      <c r="H10" s="6"/>
    </row>
    <row r="11" spans="1:8">
      <c r="A11" s="6"/>
      <c r="B11" s="6"/>
      <c r="C11" s="6"/>
      <c r="D11" s="6"/>
      <c r="E11" s="6"/>
      <c r="F11" s="6"/>
      <c r="G11" s="6"/>
      <c r="H11" s="6"/>
    </row>
    <row r="12" spans="1:8" s="13" customFormat="1" ht="17.15" customHeight="1">
      <c r="A12" s="10" t="s">
        <v>41</v>
      </c>
      <c r="B12" s="11"/>
      <c r="C12" s="11"/>
      <c r="D12" s="11"/>
      <c r="E12" s="11"/>
      <c r="F12" s="11"/>
      <c r="G12" s="12" t="str">
        <f>IF(AND(G7="Yes",G8="Yes",G9="Yes",G10="Yes"),G3,Sheet2!B48)</f>
        <v/>
      </c>
      <c r="H12" s="11"/>
    </row>
    <row r="13" spans="1:8">
      <c r="A13" s="6"/>
      <c r="B13" s="6"/>
      <c r="C13" s="6"/>
      <c r="D13" s="6"/>
      <c r="E13" s="6"/>
      <c r="F13" s="6"/>
      <c r="G13" s="6"/>
      <c r="H13" s="6"/>
    </row>
    <row r="14" spans="1:8" s="5" customFormat="1" ht="48.75" customHeight="1">
      <c r="A14" s="15" t="s">
        <v>16</v>
      </c>
      <c r="B14" s="15"/>
      <c r="C14" s="15"/>
      <c r="D14" s="15"/>
      <c r="E14" s="15"/>
      <c r="F14" s="15"/>
      <c r="G14" s="15"/>
      <c r="H14" s="15"/>
    </row>
    <row r="15" spans="1:8" s="5" customFormat="1" ht="15.75" customHeight="1">
      <c r="A15" s="6"/>
      <c r="B15" s="6"/>
      <c r="C15" s="6"/>
      <c r="D15" s="6"/>
      <c r="E15" s="6"/>
      <c r="F15" s="6"/>
      <c r="G15" s="6"/>
      <c r="H15" s="6"/>
    </row>
  </sheetData>
  <sheetProtection algorithmName="SHA-512" hashValue="6r1Y3ZtTo5heoGFA0B5814oYKIzYu9GsY647/X/SESIMM14qTrI553CMAYQaeTx3O6sRVACYEUEHgzLfiEtsng==" saltValue="4BGVhCnnYL7UGF9pdV4e3A==" spinCount="100000" sheet="1" selectLockedCells="1"/>
  <mergeCells count="14">
    <mergeCell ref="A14:H14"/>
    <mergeCell ref="A1:H1"/>
    <mergeCell ref="A15:H15"/>
    <mergeCell ref="A13:H13"/>
    <mergeCell ref="A11:H11"/>
    <mergeCell ref="A6:H6"/>
    <mergeCell ref="A4:H4"/>
    <mergeCell ref="A2:H2"/>
    <mergeCell ref="A3:F3"/>
    <mergeCell ref="A5:F5"/>
    <mergeCell ref="A7:E7"/>
    <mergeCell ref="A8:E8"/>
    <mergeCell ref="A9:E9"/>
    <mergeCell ref="A10:E10"/>
  </mergeCells>
  <dataValidations count="2">
    <dataValidation type="list" allowBlank="1" showInputMessage="1" showErrorMessage="1" sqref="G7:G10">
      <formula1>Sheet2!$A$2:$A$4</formula1>
    </dataValidation>
    <dataValidation type="list" showInputMessage="1" showErrorMessage="1" sqref="G5">
      <formula1>Sheet2!$A$10:$A$12</formula1>
    </dataValidation>
  </dataValidations>
  <pageMargins left="0.7" right="0.7" top="0.75" bottom="0.75" header="0.3" footer="0.3"/>
  <pageSetup paperSize="9" orientation="portrait"/>
  <headerFooter scaleWithDoc="1" alignWithMargins="0" differentFirst="0" differentOddEven="0"/>
  <extLst/>
</worksheet>
</file>

<file path=xl/worksheets/sheet2.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codeName="Sheet2"/>
  <dimension ref="A1:D48"/>
  <sheetViews>
    <sheetView topLeftCell="A7" view="normal" workbookViewId="0">
      <selection pane="topLeft" activeCell="B48" sqref="B48"/>
    </sheetView>
  </sheetViews>
  <sheetFormatPr defaultRowHeight="14.5"/>
  <cols>
    <col min="1" max="1" width="47.875" bestFit="1" customWidth="1"/>
  </cols>
  <sheetData>
    <row r="1" spans="1:1">
      <c r="A1" s="3" t="s">
        <v>13</v>
      </c>
    </row>
    <row r="2" spans="1:1">
      <c r="A2" s="3"/>
    </row>
    <row r="3" spans="1:1">
      <c r="A3" t="s">
        <v>5</v>
      </c>
    </row>
    <row r="4" spans="1:1">
      <c r="A4" t="s">
        <v>4</v>
      </c>
    </row>
    <row r="6" spans="1:1">
      <c r="A6">
        <v>1</v>
      </c>
    </row>
    <row r="7" spans="1:1">
      <c r="A7">
        <v>2</v>
      </c>
    </row>
    <row r="9" spans="1:3">
      <c r="A9" t="s">
        <v>19</v>
      </c>
      <c r="B9" t="s">
        <v>20</v>
      </c>
      <c r="C9" t="s">
        <v>21</v>
      </c>
    </row>
    <row r="11" spans="1:3">
      <c r="A11" t="s">
        <v>17</v>
      </c>
      <c r="B11">
        <v>71</v>
      </c>
      <c r="C11">
        <v>6311</v>
      </c>
    </row>
    <row r="12" spans="1:3">
      <c r="A12" t="s">
        <v>18</v>
      </c>
      <c r="B12">
        <v>107</v>
      </c>
      <c r="C12">
        <v>7878</v>
      </c>
    </row>
    <row r="14" spans="1:2">
      <c r="A14" t="s">
        <v>6</v>
      </c>
      <c r="B14" s="2">
        <v>75</v>
      </c>
    </row>
    <row r="15" spans="1:2">
      <c r="A15" t="s">
        <v>7</v>
      </c>
      <c r="B15" s="2">
        <v>81</v>
      </c>
    </row>
    <row r="16" spans="1:2">
      <c r="A16" t="s">
        <v>8</v>
      </c>
      <c r="B16" s="2">
        <v>61</v>
      </c>
    </row>
    <row r="18" spans="2:4">
      <c r="B18" t="s">
        <v>9</v>
      </c>
      <c r="C18" t="s">
        <v>10</v>
      </c>
      <c r="D18" t="s">
        <v>11</v>
      </c>
    </row>
    <row r="19" spans="1:2">
      <c r="A19" s="2" t="s">
        <v>32</v>
      </c>
      <c r="B19">
        <v>47</v>
      </c>
    </row>
    <row r="20" spans="1:3">
      <c r="A20" s="2" t="s">
        <v>33</v>
      </c>
      <c r="B20">
        <v>19</v>
      </c>
      <c r="C20">
        <v>26</v>
      </c>
    </row>
    <row r="21" spans="1:4">
      <c r="A21" s="2" t="s">
        <v>36</v>
      </c>
      <c r="C21">
        <v>46</v>
      </c>
      <c r="D21">
        <v>5</v>
      </c>
    </row>
    <row r="22" spans="1:4">
      <c r="A22" s="2" t="s">
        <v>12</v>
      </c>
      <c r="D22">
        <v>47</v>
      </c>
    </row>
    <row r="23" spans="1:4">
      <c r="A23" s="2" t="s">
        <v>38</v>
      </c>
      <c r="D23">
        <v>2</v>
      </c>
    </row>
    <row r="25" spans="1:1">
      <c r="A25" s="4" t="s">
        <v>14</v>
      </c>
    </row>
    <row r="26" spans="1:1">
      <c r="A26" s="1"/>
    </row>
    <row r="27" spans="1:2">
      <c r="A27" s="1" t="s">
        <v>22</v>
      </c>
      <c r="B27">
        <f>IF(AND(Sheet1!G3&gt;Sheet2!C12,Sheet1!G5="Away from parents"),Sheet1!G3-Sheet2!B12,IF(AND(Sheet1!G3&gt;Sheet2!C11,Sheet1!G5="With parents"),Sheet1!G3-Sheet2!B11,IF(ISBLANK(Sheet1!G5),0,Sheet1!G3)))</f>
        <v>0</v>
      </c>
    </row>
    <row r="28" spans="1:1">
      <c r="A28" s="1"/>
    </row>
    <row r="29" spans="1:2">
      <c r="A29" s="1" t="s">
        <v>15</v>
      </c>
      <c r="B29">
        <f>B27/3</f>
        <v>0</v>
      </c>
    </row>
    <row r="32" spans="1:2">
      <c r="A32" t="s">
        <v>23</v>
      </c>
      <c r="B32" t="str">
        <f>IF(AND(Sheet1!G7="Yes",Sheet1!G8="Yes"),B29+(C20/B15*B29),"")</f>
        <v/>
      </c>
    </row>
    <row r="33" spans="1:2">
      <c r="A33" t="s">
        <v>24</v>
      </c>
      <c r="B33" t="str">
        <f>IF(AND(Sheet1!G8="Yes",Sheet1!G9="Yes"),B29+(B20/B14*B29)+(D21/B16*B29),"")</f>
        <v/>
      </c>
    </row>
    <row r="34" spans="1:2">
      <c r="A34" t="s">
        <v>25</v>
      </c>
      <c r="B34" t="str">
        <f>IF(AND(Sheet1!G9="Yes",Sheet1!G10="Yes"),(C21/B15*B29)+((D21+D22+D23)/B16*B29),"")</f>
        <v/>
      </c>
    </row>
    <row r="35" spans="1:2">
      <c r="A35" t="s">
        <v>26</v>
      </c>
      <c r="B35" t="str">
        <f>IF(AND(Sheet1!G7="Yes",Sheet1!G8="Yes",Sheet1!G9="Yes"),(B29*2)+(D21/B16*B29),"")</f>
        <v/>
      </c>
    </row>
    <row r="36" spans="1:3">
      <c r="A36" t="s">
        <v>27</v>
      </c>
      <c r="B36" t="str">
        <f>IF(AND(Sheet1!G8="Yes",Sheet1!G9="Yes",Sheet1!G10="Yes"),(B29)+(B20/B14*B29)+((D21+D22+D23)/B16*B29),"")</f>
        <v/>
      </c>
      <c r="C36" t="s">
        <v>37</v>
      </c>
    </row>
    <row r="37" spans="1:3">
      <c r="A37" t="s">
        <v>28</v>
      </c>
      <c r="B37" t="str">
        <f>IF(AND(Sheet1!G7="Yes",Sheet1!G8="Yes",Sheet1!G10="Yes"),B29+(C20/B15*B29)+(D22/B16*B29),"")</f>
        <v/>
      </c>
      <c r="C37" t="s">
        <v>37</v>
      </c>
    </row>
    <row r="38" spans="1:3">
      <c r="A38" t="s">
        <v>29</v>
      </c>
      <c r="B38" t="str">
        <f>IF(AND(Sheet1!G7="Yes",Sheet1!G9="Yes",Sheet1!G10="Yes"),(B19/B14*B29)+(C21/B15*B29)+((D21+D22+D23)/B16*B29),"")</f>
        <v/>
      </c>
      <c r="C38" t="s">
        <v>37</v>
      </c>
    </row>
    <row r="39" spans="1:3">
      <c r="A39" t="s">
        <v>31</v>
      </c>
      <c r="B39" t="str">
        <f>IF(AND(Sheet1!G7="Yes",Sheet1!G10="Yes"),(B19/B14*B29)+(D22/B16*B29),"")</f>
        <v/>
      </c>
      <c r="C39" t="s">
        <v>37</v>
      </c>
    </row>
    <row r="40" spans="1:3">
      <c r="A40" t="s">
        <v>34</v>
      </c>
      <c r="B40" s="2">
        <f>(B19/B14*B29)+(C21/B15*B29)+(D21/B16*B29)</f>
        <v>0</v>
      </c>
      <c r="C40" t="s">
        <v>37</v>
      </c>
    </row>
    <row r="41" spans="1:3">
      <c r="A41" t="s">
        <v>35</v>
      </c>
      <c r="B41" s="2">
        <f>(B20/B14*B29)+(C20/B15*B29)+(D22/B16*B29)</f>
        <v>0</v>
      </c>
      <c r="C41" t="s">
        <v>37</v>
      </c>
    </row>
    <row r="42" spans="1:2">
      <c r="A42" t="s">
        <v>0</v>
      </c>
      <c r="B42" s="1">
        <f>(B19/B14*B29)</f>
        <v>0</v>
      </c>
    </row>
    <row r="43" spans="1:2">
      <c r="A43" t="s">
        <v>1</v>
      </c>
      <c r="B43" s="1">
        <f>(B20/B14*B29)+(C20/B15*B29)</f>
        <v>0</v>
      </c>
    </row>
    <row r="44" spans="1:2">
      <c r="A44" t="s">
        <v>2</v>
      </c>
      <c r="B44" s="1">
        <f>(C21/B15*B29)+(D21/B16*B29)</f>
        <v>0</v>
      </c>
    </row>
    <row r="45" spans="1:2">
      <c r="A45" t="s">
        <v>3</v>
      </c>
      <c r="B45" s="1">
        <f>(D22/B16*B29)</f>
        <v>0</v>
      </c>
    </row>
    <row r="46" spans="2:2">
      <c r="B46" s="1"/>
    </row>
    <row r="48" spans="1:2">
      <c r="A48" t="s">
        <v>30</v>
      </c>
      <c r="B48" t="str">
        <f>IF(AND(Sheet1!G7="Yes",Sheet1!G8="Yes",Sheet1!G9="No",Sheet1!G10="No"),B32,IF(AND(Sheet1!G7="No",Sheet1!G8="Yes",Sheet1!G9="Yes",Sheet1!G10="No"),B33,IF(AND(Sheet1!G7="No",Sheet1!G8="No",Sheet1!G9="Yes",Sheet1!G10="Yes"),B34,IF(AND(Sheet1!G7="Yes",Sheet1!G8="Yes",Sheet1!G9="Yes",Sheet1!G10="No"),B35,IF(AND(Sheet1!G7="No",Sheet1!G8="Yes",Sheet1!G9="Yes",Sheet1!G10="Yes"),B36,IF(AND(Sheet1!G7="Yes",Sheet1!G8="Yes",Sheet1!G9="No",Sheet1!G10="Yes"),B37,IF(AND(Sheet1!G7="Yes",Sheet1!G8="No",Sheet1!G9="Yes",Sheet1!G10="Yes"),B38,IF(AND(Sheet1!G7="Yes",Sheet1!G8="No",Sheet1!G9="No",Sheet1!G10="Yes"),B39,IF(AND(Sheet1!G7="Yes",Sheet1!G8="No",Sheet1!G9="Yes",Sheet1!G10="No"),B40,IF(AND(Sheet1!G7="No",Sheet1!G8="Yes",Sheet1!G9="No",Sheet1!G10="Yes"),B41,IF(AND(Sheet1!G7="Yes",Sheet1!G8="No",Sheet1!G9="No",Sheet1!G10="No"),B42,IF(AND(Sheet1!G7="No",Sheet1!G8="Yes",Sheet1!G9="No",Sheet1!G10="No"),B43,IF(AND(Sheet1!G7="No",Sheet1!G8="No",Sheet1!G9="Yes",Sheet1!G10="No"),B44,IF(AND(Sheet1!G7="No",Sheet1!G8="No",Sheet1!G9="No",Sheet1!G10="Yes"),B45,""))))))))))))))</f>
        <v/>
      </c>
    </row>
  </sheetData>
  <sheetProtection algorithmName="SHA-512" hashValue="Dfd6JUMVhnnySXMo97gTKqCEBb+2+RcGT4MjNCHDLs1AC459EMmRPiPlkW2DcBu8nhg533i6RlT2Me0Etw06SA==" saltValue="QSo06SnHfciLbRd84DM+uw==" spinCount="100000" sheet="1" objects="1" scenarios="1"/>
  <pageMargins left="0.7" right="0.7" top="0.75" bottom="0.75" header="0.3" footer="0.3"/>
  <pageSetup paperSize="9" orientation="portrait"/>
  <headerFooter scaleWithDoc="1" alignWithMargins="0" differentFirst="0" differentOddEven="0"/>
  <extLst/>
</worksheet>
</file>

<file path=docProps/app.xml><?xml version="1.0" encoding="utf-8"?>
<Properties xmlns="http://schemas.openxmlformats.org/officeDocument/2006/extended-properties">
  <Application>Microsoft Excel</Application>
  <Company>De Montfort University</Company>
  <AppVersion>16.0300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Emma Richards</dc:creator>
  <cp:keywords/>
  <cp:lastModifiedBy>Aimi Francis</cp:lastModifiedBy>
  <dcterms:created xsi:type="dcterms:W3CDTF">2023-07-04T14:10:59Z</dcterms:created>
  <dcterms:modified xsi:type="dcterms:W3CDTF">2023-09-27T08:41:06Z</dcterms:modified>
  <dc:subject/>
  <dc:title>Block Resit Calculator - Year 1</dc:title>
</cp:coreProperties>
</file>

<file path=docProps/custom.xml><?xml version="1.0" encoding="utf-8"?>
<Properties xmlns:vt="http://schemas.openxmlformats.org/officeDocument/2006/docPropsVTypes" xmlns="http://schemas.openxmlformats.org/officeDocument/2006/custom-properties"/>
</file>